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73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44525"/>
</workbook>
</file>

<file path=xl/calcChain.xml><?xml version="1.0" encoding="utf-8"?>
<calcChain xmlns="http://schemas.openxmlformats.org/spreadsheetml/2006/main">
  <c r="E20" i="1" l="1"/>
  <c r="E21" i="1"/>
  <c r="F27" i="1"/>
  <c r="F29" i="1"/>
  <c r="F31" i="1"/>
  <c r="F35" i="1"/>
  <c r="F37" i="1"/>
  <c r="F39" i="1"/>
  <c r="F47" i="1"/>
  <c r="F48" i="1"/>
  <c r="F50" i="1"/>
  <c r="F51" i="1"/>
  <c r="F62" i="1"/>
  <c r="F63" i="1"/>
  <c r="F65" i="1"/>
  <c r="F66" i="1"/>
</calcChain>
</file>

<file path=xl/sharedStrings.xml><?xml version="1.0" encoding="utf-8"?>
<sst xmlns="http://schemas.openxmlformats.org/spreadsheetml/2006/main" count="57" uniqueCount="51">
  <si>
    <t>Moisture and Carbon/Nitrogen Ratio Calculation Spreadsheet</t>
  </si>
  <si>
    <t>Developed by Tom Richard, Department of Agricultural and Biological Engineering, Cornell University</t>
  </si>
  <si>
    <t xml:space="preserve">To use this spreadsheet, insert data in the first table for your ingredients (up to four ingredients).  </t>
  </si>
  <si>
    <t>The spreadsheet then calculates the mixture moisture content and C/N ratio.</t>
  </si>
  <si>
    <t>Alternatively, the spreadsheet will calculate the proper proportions for moisture and/or  C/N goals (see below).</t>
  </si>
  <si>
    <t xml:space="preserve">For further explanations of the formulas embedded in this worksheet, see the Science and Engineering section of the </t>
  </si>
  <si>
    <t>Cornell Composting web site:</t>
  </si>
  <si>
    <t>http://www.cals.cornell.edu/dept/compost/</t>
  </si>
  <si>
    <t xml:space="preserve">NOTE - do not copy and paste the existing data out of the table, as the formulas may remain tied to the old data. </t>
  </si>
  <si>
    <t>Input areas are shaded blue or purple.  Formula results are in red cells.</t>
  </si>
  <si>
    <t>Ingredient</t>
  </si>
  <si>
    <t>% Moisture</t>
  </si>
  <si>
    <t>% Carbon</t>
  </si>
  <si>
    <t>% Nitrogen</t>
  </si>
  <si>
    <t xml:space="preserve"> Mass (kg or lbs.)</t>
  </si>
  <si>
    <t>grass</t>
  </si>
  <si>
    <t>leaves</t>
  </si>
  <si>
    <t xml:space="preserve">}  Note: </t>
  </si>
  <si>
    <t>food scraps</t>
  </si>
  <si>
    <t>}   these masses are solved for in</t>
  </si>
  <si>
    <t>water</t>
  </si>
  <si>
    <t>}   some of the equations below.</t>
  </si>
  <si>
    <t>Calculated mixture moisture content:</t>
  </si>
  <si>
    <t>(masses as specified)</t>
  </si>
  <si>
    <t>Calculated mixture C/N ratio:</t>
  </si>
  <si>
    <t>The required mass of the third material can be determined given characteristics, the masses of the first two, and goals:</t>
  </si>
  <si>
    <t>moisture goal:</t>
  </si>
  <si>
    <t>(set these goals to match your requirements)</t>
  </si>
  <si>
    <t>C/N ratio goal:</t>
  </si>
  <si>
    <t>Calculated mass of third ingredient:</t>
  </si>
  <si>
    <t>To achieve moisture goal:</t>
  </si>
  <si>
    <t>To achieve C/N goal:</t>
  </si>
  <si>
    <t>For these same moisture and C/N goals, the required mass of the fourth material can be determined given</t>
  </si>
  <si>
    <t xml:space="preserve"> the masses of the first three:</t>
  </si>
  <si>
    <t>Calculated mass of fourth ingredient:</t>
  </si>
  <si>
    <t>Notes:  negative numbers indicate that the characteristics of the added ingredient are not</t>
  </si>
  <si>
    <t xml:space="preserve"> on the opposite side of the goal from the initial mixture.  A "divide by zero" error will </t>
  </si>
  <si>
    <t>occur if you try to add water to balance the C/N ratio .</t>
  </si>
  <si>
    <t>The simultaneous solution for moisture and C/N ratios (goals as above) for a three ingredient mixture,</t>
  </si>
  <si>
    <t>given the mass of the first material, is:</t>
  </si>
  <si>
    <t>Calculated mass of second ingredient:</t>
  </si>
  <si>
    <t>Note:  A negative number indicates that a simultaneous solution for these goals is not possible</t>
  </si>
  <si>
    <t xml:space="preserve">with the mixture of ingredients selected.  Try some different ingredients, re-evaluate your goals, </t>
  </si>
  <si>
    <t>or add a fourth ingredient using the formula below.</t>
  </si>
  <si>
    <t>You can check these solutions by plugging the calculated masses into the table at the top of this spreadsheet.</t>
  </si>
  <si>
    <t>Similarly, the simultaneous solution for moisture and C/N ratios (goals as above) for a four ingredient mixture,</t>
  </si>
  <si>
    <t>given the mass of the first and second materials, is:</t>
  </si>
  <si>
    <t xml:space="preserve">Note:  A negative number indicates that a simultaneous solution for these goals is not  </t>
  </si>
  <si>
    <t>possible with the mixture of ingredients selected.  Try some different ingredients, or</t>
  </si>
  <si>
    <t xml:space="preserve"> re-evaluate your goals.</t>
  </si>
  <si>
    <t>Again, you can check these solutions by plugging the calculated masses into the table at the top of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</si>
</sst>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0"/>
      <name val="Geneva"/>
    </font>
    <font>
      <b/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2" borderId="0" xfId="0" applyNumberFormat="1" applyFont="1" applyFill="1" applyAlignment="1" applyProtection="1">
      <alignment vertical="top"/>
      <protection locked="0"/>
    </xf>
    <xf numFmtId="0" fontId="1" fillId="0" borderId="0" xfId="0" applyNumberFormat="1" applyFont="1" applyAlignment="1" applyProtection="1">
      <alignment vertical="top"/>
    </xf>
    <xf numFmtId="0" fontId="0" fillId="0" borderId="0" xfId="0" applyProtection="1"/>
    <xf numFmtId="0" fontId="0" fillId="0" borderId="0" xfId="0" applyNumberFormat="1" applyFont="1" applyAlignment="1" applyProtection="1">
      <alignment vertical="top"/>
    </xf>
    <xf numFmtId="0" fontId="0" fillId="0" borderId="0" xfId="0" applyNumberFormat="1" applyAlignment="1" applyProtection="1">
      <alignment vertical="top"/>
    </xf>
    <xf numFmtId="0" fontId="0" fillId="0" borderId="1" xfId="0" applyNumberFormat="1" applyFont="1" applyBorder="1" applyAlignment="1" applyProtection="1">
      <alignment vertical="top"/>
    </xf>
    <xf numFmtId="164" fontId="0" fillId="0" borderId="0" xfId="0" applyNumberFormat="1" applyFont="1" applyAlignment="1" applyProtection="1">
      <alignment vertical="top"/>
    </xf>
    <xf numFmtId="164" fontId="0" fillId="0" borderId="0" xfId="0" applyNumberFormat="1" applyFont="1" applyAlignment="1" applyProtection="1">
      <alignment horizontal="right" vertical="top"/>
    </xf>
    <xf numFmtId="2" fontId="0" fillId="0" borderId="0" xfId="0" applyNumberFormat="1" applyFont="1" applyAlignment="1" applyProtection="1">
      <alignment vertical="top"/>
    </xf>
    <xf numFmtId="2" fontId="0" fillId="0" borderId="0" xfId="0" applyNumberFormat="1" applyFont="1" applyAlignment="1" applyProtection="1">
      <alignment horizontal="right" vertical="top"/>
    </xf>
    <xf numFmtId="0" fontId="0" fillId="2" borderId="0" xfId="0" applyNumberFormat="1" applyFont="1" applyFill="1" applyAlignment="1" applyProtection="1">
      <alignment vertical="top"/>
      <protection locked="0"/>
    </xf>
    <xf numFmtId="2" fontId="0" fillId="2" borderId="0" xfId="0" applyNumberFormat="1" applyFont="1" applyFill="1" applyAlignment="1" applyProtection="1">
      <alignment vertical="top"/>
      <protection locked="0"/>
    </xf>
    <xf numFmtId="2" fontId="0" fillId="3" borderId="0" xfId="0" applyNumberFormat="1" applyFont="1" applyFill="1" applyAlignment="1" applyProtection="1">
      <alignment vertical="top"/>
      <protection locked="0"/>
    </xf>
    <xf numFmtId="164" fontId="1" fillId="4" borderId="0" xfId="0" applyNumberFormat="1" applyFont="1" applyFill="1" applyAlignment="1" applyProtection="1">
      <alignment vertical="top"/>
    </xf>
    <xf numFmtId="2" fontId="1" fillId="4" borderId="0" xfId="0" applyNumberFormat="1" applyFont="1" applyFill="1" applyAlignment="1" applyProtection="1">
      <alignment vertical="top"/>
    </xf>
    <xf numFmtId="0" fontId="0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A3" sqref="A3"/>
    </sheetView>
  </sheetViews>
  <sheetFormatPr baseColWidth="10" defaultColWidth="9.140625" defaultRowHeight="12.75"/>
  <cols>
    <col min="1" max="1" width="18.85546875" style="3" customWidth="1"/>
    <col min="2" max="4" width="9.7109375" style="3" customWidth="1"/>
    <col min="5" max="5" width="13.7109375" style="3" customWidth="1"/>
    <col min="6" max="255" width="9.7109375" style="3" customWidth="1"/>
    <col min="256" max="16384" width="9.140625" style="3"/>
  </cols>
  <sheetData>
    <row r="1" spans="1:7">
      <c r="A1" s="2" t="s">
        <v>0</v>
      </c>
    </row>
    <row r="2" spans="1:7">
      <c r="A2" s="4" t="s">
        <v>1</v>
      </c>
    </row>
    <row r="4" spans="1:7">
      <c r="A4" s="4" t="s">
        <v>2</v>
      </c>
    </row>
    <row r="5" spans="1:7">
      <c r="A5" s="4" t="s">
        <v>3</v>
      </c>
    </row>
    <row r="6" spans="1:7">
      <c r="A6" s="4" t="s">
        <v>4</v>
      </c>
    </row>
    <row r="8" spans="1:7">
      <c r="A8" s="4" t="s">
        <v>5</v>
      </c>
    </row>
    <row r="9" spans="1:7">
      <c r="B9" s="4" t="s">
        <v>6</v>
      </c>
      <c r="C9"/>
      <c r="E9" s="4" t="s">
        <v>7</v>
      </c>
    </row>
    <row r="11" spans="1:7">
      <c r="A11" s="4" t="s">
        <v>8</v>
      </c>
    </row>
    <row r="12" spans="1:7">
      <c r="B12" s="5" t="s">
        <v>9</v>
      </c>
    </row>
    <row r="14" spans="1:7">
      <c r="A14" s="6" t="s">
        <v>10</v>
      </c>
      <c r="B14" s="6" t="s">
        <v>11</v>
      </c>
      <c r="C14" s="6" t="s">
        <v>12</v>
      </c>
      <c r="D14" s="6" t="s">
        <v>13</v>
      </c>
      <c r="E14" s="6" t="s">
        <v>14</v>
      </c>
    </row>
    <row r="15" spans="1:7">
      <c r="A15" s="11" t="s">
        <v>15</v>
      </c>
      <c r="B15" s="1">
        <v>77</v>
      </c>
      <c r="C15" s="1">
        <v>45</v>
      </c>
      <c r="D15" s="1">
        <v>2.4</v>
      </c>
      <c r="E15" s="12">
        <v>10</v>
      </c>
      <c r="F15" s="7"/>
    </row>
    <row r="16" spans="1:7">
      <c r="A16" s="11" t="s">
        <v>16</v>
      </c>
      <c r="B16" s="1">
        <v>35</v>
      </c>
      <c r="C16" s="1">
        <v>50</v>
      </c>
      <c r="D16" s="1">
        <v>0.75</v>
      </c>
      <c r="E16" s="13">
        <v>13.32</v>
      </c>
      <c r="F16" s="7" t="s">
        <v>17</v>
      </c>
      <c r="G16"/>
    </row>
    <row r="17" spans="1:6">
      <c r="A17" s="11" t="s">
        <v>18</v>
      </c>
      <c r="B17" s="1">
        <v>80</v>
      </c>
      <c r="C17" s="1">
        <v>42</v>
      </c>
      <c r="D17" s="1">
        <v>5</v>
      </c>
      <c r="E17" s="13">
        <v>8.14</v>
      </c>
      <c r="F17" s="7" t="s">
        <v>19</v>
      </c>
    </row>
    <row r="18" spans="1:6">
      <c r="A18" s="11" t="s">
        <v>20</v>
      </c>
      <c r="B18" s="1">
        <v>100</v>
      </c>
      <c r="C18" s="1">
        <v>0</v>
      </c>
      <c r="D18" s="1">
        <v>0</v>
      </c>
      <c r="E18" s="13">
        <v>0</v>
      </c>
      <c r="F18" s="7" t="s">
        <v>21</v>
      </c>
    </row>
    <row r="19" spans="1:6">
      <c r="B19" s="7"/>
      <c r="C19" s="7"/>
      <c r="D19" s="7"/>
      <c r="E19" s="7"/>
    </row>
    <row r="20" spans="1:6">
      <c r="A20"/>
      <c r="B20"/>
      <c r="C20" s="7"/>
      <c r="D20" s="16" t="s">
        <v>22</v>
      </c>
      <c r="E20" s="14">
        <f>(E15*B15+E16*B16+E17*B17+E18*B18)/(E15+E16+E17+E18)</f>
        <v>59.993642720915446</v>
      </c>
      <c r="F20" s="7" t="s">
        <v>23</v>
      </c>
    </row>
    <row r="21" spans="1:6">
      <c r="A21"/>
      <c r="B21"/>
      <c r="C21" s="7"/>
      <c r="D21" s="16" t="s">
        <v>24</v>
      </c>
      <c r="E21" s="14">
        <f>(E15*C15*(100-B15)+E16*C16*(100-B16)+E17*C17*(100-B17)+E18*C18*(100-B18))/(E15*D15*(100-B15)+E16*D16*(100-B16)+E17*D17*(100-B17)+E18*D18*(100-B18))</f>
        <v>30.008484878557073</v>
      </c>
      <c r="F21" s="7" t="s">
        <v>23</v>
      </c>
    </row>
    <row r="22" spans="1:6">
      <c r="D22" s="7"/>
      <c r="E22" s="7"/>
      <c r="F22" s="7"/>
    </row>
    <row r="23" spans="1:6">
      <c r="A23" s="4" t="s">
        <v>25</v>
      </c>
      <c r="B23" s="7"/>
      <c r="C23" s="7"/>
      <c r="D23" s="7"/>
      <c r="E23" s="7"/>
    </row>
    <row r="24" spans="1:6">
      <c r="A24"/>
      <c r="B24" s="8" t="s">
        <v>26</v>
      </c>
      <c r="C24" s="1">
        <v>60</v>
      </c>
      <c r="D24" s="4" t="s">
        <v>27</v>
      </c>
      <c r="F24" s="7"/>
    </row>
    <row r="25" spans="1:6">
      <c r="A25"/>
      <c r="B25" s="8" t="s">
        <v>28</v>
      </c>
      <c r="C25" s="1">
        <v>30</v>
      </c>
      <c r="D25" s="7"/>
      <c r="E25" s="7"/>
      <c r="F25" s="7"/>
    </row>
    <row r="26" spans="1:6">
      <c r="B26" s="7"/>
      <c r="C26" s="7"/>
      <c r="D26" s="7"/>
      <c r="E26" s="7"/>
    </row>
    <row r="27" spans="1:6">
      <c r="B27" s="7"/>
      <c r="C27" s="7"/>
      <c r="D27" s="7"/>
      <c r="E27" s="8" t="s">
        <v>29</v>
      </c>
      <c r="F27" s="7" t="str">
        <f>A17</f>
        <v>food scraps</v>
      </c>
    </row>
    <row r="28" spans="1:6">
      <c r="B28" s="7"/>
      <c r="C28" s="7"/>
      <c r="D28" s="7"/>
      <c r="E28" s="8"/>
    </row>
    <row r="29" spans="1:6">
      <c r="C29"/>
      <c r="D29" s="7"/>
      <c r="E29" s="16" t="s">
        <v>30</v>
      </c>
      <c r="F29" s="15">
        <f>(C24*E15+C24*E16-B15*E15-B16*E16)/(B17-C24)</f>
        <v>8.1500000000000021</v>
      </c>
    </row>
    <row r="30" spans="1:6">
      <c r="B30" s="7"/>
      <c r="C30"/>
      <c r="D30" s="7"/>
      <c r="E30" s="17"/>
      <c r="F30" s="7"/>
    </row>
    <row r="31" spans="1:6">
      <c r="C31"/>
      <c r="D31" s="7"/>
      <c r="E31" s="16" t="s">
        <v>31</v>
      </c>
      <c r="F31" s="15">
        <f>(C25*E15*D15*(100-B15)+C25*E16*D16*(100-B16)-E15*C15*(100-B15)-E16*C16*(100-B16))/(C17*(100-B17)-C25*D17*(100-B17))</f>
        <v>8.1479166666666671</v>
      </c>
    </row>
    <row r="32" spans="1:6">
      <c r="E32" s="17"/>
    </row>
    <row r="33" spans="1:6" ht="12.95" customHeight="1">
      <c r="A33" s="4" t="s">
        <v>32</v>
      </c>
      <c r="E33" s="17"/>
    </row>
    <row r="34" spans="1:6" ht="12.95" customHeight="1">
      <c r="A34" s="4" t="s">
        <v>33</v>
      </c>
      <c r="E34" s="17"/>
    </row>
    <row r="35" spans="1:6" ht="12.95" customHeight="1">
      <c r="E35" s="8" t="s">
        <v>34</v>
      </c>
      <c r="F35" s="4" t="str">
        <f>A18</f>
        <v>water</v>
      </c>
    </row>
    <row r="36" spans="1:6">
      <c r="E36" s="17"/>
    </row>
    <row r="37" spans="1:6" ht="12.95" customHeight="1">
      <c r="C37"/>
      <c r="E37" s="16" t="s">
        <v>30</v>
      </c>
      <c r="F37" s="15">
        <f>(C24*E15+C24*E16+C24*E17-B15*E15-B16*E16-B17*E17)/(B18-C24)</f>
        <v>5.0000000000011372E-3</v>
      </c>
    </row>
    <row r="38" spans="1:6" ht="12.95" customHeight="1">
      <c r="C38"/>
      <c r="E38" s="17"/>
      <c r="F38" s="9"/>
    </row>
    <row r="39" spans="1:6" ht="12.95" customHeight="1">
      <c r="C39"/>
      <c r="E39" s="16" t="s">
        <v>31</v>
      </c>
      <c r="F39" s="15" t="e">
        <f>(C25*E15*D15*(100-B15)+C25*E16*D16*(100-B16)+C25*E17*D17*(100-B17)-E15*C15*(100-B15)-E16*C16*(100-B16)-E17*C17*(100-B17))/(C18*(100-B18)-C25*D18*(100-B18))</f>
        <v>#DIV/0!</v>
      </c>
    </row>
    <row r="40" spans="1:6" ht="12.95" customHeight="1">
      <c r="E40" s="9"/>
    </row>
    <row r="41" spans="1:6" ht="12.95" customHeight="1">
      <c r="B41" s="4" t="s">
        <v>35</v>
      </c>
      <c r="E41" s="9"/>
    </row>
    <row r="42" spans="1:6" ht="12.95" customHeight="1">
      <c r="B42" s="4" t="s">
        <v>36</v>
      </c>
      <c r="E42" s="9"/>
    </row>
    <row r="43" spans="1:6" ht="12.95" customHeight="1">
      <c r="B43" s="4" t="s">
        <v>37</v>
      </c>
      <c r="E43" s="9"/>
    </row>
    <row r="44" spans="1:6" ht="12.95" customHeight="1">
      <c r="E44" s="9"/>
    </row>
    <row r="45" spans="1:6" ht="12.95" customHeight="1">
      <c r="A45" s="4" t="s">
        <v>38</v>
      </c>
      <c r="E45" s="9"/>
    </row>
    <row r="46" spans="1:6" ht="12.95" customHeight="1">
      <c r="A46" s="4" t="s">
        <v>39</v>
      </c>
      <c r="E46" s="9"/>
    </row>
    <row r="47" spans="1:6" ht="12.95" customHeight="1">
      <c r="E47" s="10" t="s">
        <v>40</v>
      </c>
      <c r="F47" s="7" t="str">
        <f>A16</f>
        <v>leaves</v>
      </c>
    </row>
    <row r="48" spans="1:6" ht="12.95" customHeight="1">
      <c r="E48"/>
      <c r="F48" s="15">
        <f>-(-B15*C17*(100-B17)+B15*C25*D17*(100-B17)+B17*C15*(100-B15)-C25*D17*(100-B17)*C24+C25*D15*(100-B15)*C24-C15*(100-B15)*C24+C17*(100-B17)*C24-B17*C25*D15*(100-B15))*E15/(C25*D16*(100-B16)*C24-C25*D16*(100-B16)*B17-C25*D17*(100-B17)*C24+C25*D17*(100-B17)*B16-C16*(100-B16)*C24+C16*(100-B16)*B17+C17*(100-B17)*C24-C17*(100-B17)*B16)</f>
        <v>13.315068493150685</v>
      </c>
    </row>
    <row r="49" spans="1:6" ht="12.95" customHeight="1">
      <c r="E49"/>
      <c r="F49" s="9"/>
    </row>
    <row r="50" spans="1:6" ht="12.95" customHeight="1">
      <c r="E50" s="10" t="s">
        <v>29</v>
      </c>
      <c r="F50" t="str">
        <f>A17</f>
        <v>food scraps</v>
      </c>
    </row>
    <row r="51" spans="1:6" ht="12.95" customHeight="1">
      <c r="E51"/>
      <c r="F51" s="15">
        <f>-E15*(-C25*D15*(100-B15)*C24+C25*D15*(100-B15)*B16+C25*D16*(100-B16)*C24-C25*D16*(100-B16)*B15+C15*(100-B15)*C24-C15*(100-B15)*B16-C16*(100-B16)*C24+C16*(100-B16)*B15)/(C25*D16*(100-B16)*C24-C25*D16*(100-B16)*B17-C25*D17*(100-B17)*C24+C25*D17*(100-B17)*B16-C16*(100-B16)*C24+C16*(100-B16)*B17+C17*(100-B17)*C24-C17*(100-B17)*B16)</f>
        <v>8.1438356164383556</v>
      </c>
    </row>
    <row r="53" spans="1:6" ht="12.95" customHeight="1">
      <c r="B53" s="4" t="s">
        <v>41</v>
      </c>
    </row>
    <row r="54" spans="1:6" ht="12.95" customHeight="1">
      <c r="B54" s="4" t="s">
        <v>42</v>
      </c>
    </row>
    <row r="55" spans="1:6" ht="12.95" customHeight="1">
      <c r="B55" s="4" t="s">
        <v>43</v>
      </c>
    </row>
    <row r="57" spans="1:6" ht="12.95" customHeight="1">
      <c r="A57" s="4" t="s">
        <v>44</v>
      </c>
    </row>
    <row r="59" spans="1:6" ht="12.95" customHeight="1">
      <c r="A59" s="4" t="s">
        <v>45</v>
      </c>
      <c r="E59" s="9"/>
    </row>
    <row r="60" spans="1:6" ht="12.95" customHeight="1">
      <c r="A60" s="4" t="s">
        <v>46</v>
      </c>
      <c r="E60" s="9"/>
    </row>
    <row r="61" spans="1:6" ht="12.95" customHeight="1">
      <c r="E61" s="9"/>
    </row>
    <row r="62" spans="1:6" ht="12.95" customHeight="1">
      <c r="E62" s="10" t="s">
        <v>29</v>
      </c>
      <c r="F62" s="7" t="str">
        <f>A17</f>
        <v>food scraps</v>
      </c>
    </row>
    <row r="63" spans="1:6" ht="12.95" customHeight="1">
      <c r="E63"/>
      <c r="F63" s="15">
        <f>-(E15*C18*(100-B18)*C24+E16*C18*(100-B18)*C24-E16*C16*(100-B16)*C24-E15*C15*(100-B15)*C24-E15*C25*D18*(100-B18)*C24-E16*C25*D18*(100-B18)*C24+C25*E15*D15*(100-B15)*C24+C25*E16*D16*(100-B16)*C24-B18*C25*E15*D15*(100-B15)-B15*E15*C18*(100-B18)+B18*E15*C15*(100-B15)-B16*E16*C18*(100-B18)-B18*C25*E16*D16*(100-B16)+B15*E15*C25*D18*(100-B18)+B18*E16*C16*(100-B16)+B16*E16*C25*D18*(100-B18))/(C25*D17*(100-B17)*C24-C25*D17*(100-B17)*B18-C17*(100-B17)*C24+C17*(100-B17)*B18-C25*D18*(100-B18)*C24+C25*D18*(100-B18)*B17+C18*(100-B18)*C24-C18*(100-B18)*B17)</f>
        <v>8.1479166666666671</v>
      </c>
    </row>
    <row r="64" spans="1:6" ht="12.95" customHeight="1">
      <c r="E64"/>
      <c r="F64" s="9"/>
    </row>
    <row r="65" spans="1:6" ht="12.95" customHeight="1">
      <c r="E65" s="10" t="s">
        <v>34</v>
      </c>
      <c r="F65" t="str">
        <f>A18</f>
        <v>water</v>
      </c>
    </row>
    <row r="66" spans="1:6" ht="12.95" customHeight="1">
      <c r="E66"/>
      <c r="F66" s="15">
        <f>(-C25*D17*(100-B17)*C24*E15-C25*D17*(100-B17)*C24*E16+C25*D17*(100-B17)*B15*E15+C25*D17*(100-B17)*B16*E16+C17*(100-B17)*C24*E15+C17*(100-B17)*C24*E16-C17*(100-B17)*B15*E15-C17*(100-B17)*B16*E16+C25*E15*D15*(100-B15)*C24-C25*E15*D15*(100-B15)*B17+C25*E16*D16*(100-B16)*C24-C25*E16*D16*(100-B16)*B17-E15*C15*(100-B15)*C24+E15*C15*(100-B15)*B17-E16*C16*(100-B16)*C24+E16*C16*(100-B16)*B17)/(C25*D17*(100-B17)*C24-C25*D17*(100-B17)*B18-C17*(100-B17)*C24+C17*(100-B17)*B18-C25*D18*(100-B18)*C24+C25*D18*(100-B18)*B17+C18*(100-B18)*C24-C18*(100-B18)*B17)</f>
        <v>1.0416666666666667E-3</v>
      </c>
    </row>
    <row r="68" spans="1:6" ht="12.95" customHeight="1">
      <c r="B68" s="4" t="s">
        <v>47</v>
      </c>
    </row>
    <row r="69" spans="1:6" ht="12.95" customHeight="1">
      <c r="B69" s="4" t="s">
        <v>48</v>
      </c>
    </row>
    <row r="70" spans="1:6" ht="12.95" customHeight="1">
      <c r="B70" s="4" t="s">
        <v>49</v>
      </c>
    </row>
    <row r="72" spans="1:6" ht="12.95" customHeight="1">
      <c r="A72" s="4" t="s">
        <v>50</v>
      </c>
    </row>
  </sheetData>
  <sheetProtection password="CAA3" sheet="1" objects="1" scenarios="1"/>
  <printOptions gridLines="1"/>
  <pageMargins left="1" right="1" top="1" bottom="1" header="0.5" footer="0.5"/>
  <pageSetup orientation="portrait" horizontalDpi="0" verticalDpi="0" copies="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2012-06-12T14:14:29Z</dcterms:created>
  <dcterms:modified xsi:type="dcterms:W3CDTF">2013-04-17T01:50:06Z</dcterms:modified>
</cp:coreProperties>
</file>